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E2C6F2F-BF59-4FDE-9703-94A318F613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6" i="1"/>
  <c r="J61" i="1"/>
  <c r="J59" i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38" i="1" l="1"/>
  <c r="J31" i="1"/>
  <c r="J6" i="1"/>
  <c r="J4" i="1"/>
  <c r="E46" i="1"/>
  <c r="E23" i="1"/>
  <c r="E64" i="1"/>
  <c r="J44" i="1"/>
  <c r="J63" i="1"/>
  <c r="E40" i="1"/>
  <c r="E54" i="1"/>
  <c r="J50" i="1"/>
  <c r="J57" i="1"/>
  <c r="E33" i="1"/>
  <c r="J22" i="1"/>
  <c r="J8" i="1" l="1"/>
</calcChain>
</file>

<file path=xl/sharedStrings.xml><?xml version="1.0" encoding="utf-8"?>
<sst xmlns="http://schemas.openxmlformats.org/spreadsheetml/2006/main" count="162" uniqueCount="100">
  <si>
    <t>ABOUT THIS TEMPLATE</t>
  </si>
  <si>
    <t>Use this Personal Monthly Budget worksheet to track your Projected and Actual Monthly Income and Projected and Actual Cost.</t>
  </si>
  <si>
    <t>Enter expenses incurred on various categories in respective tables.</t>
  </si>
  <si>
    <t>Projected Balance, Actual Balance, and Difference are auto 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</si>
  <si>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</si>
  <si>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colour.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</si>
  <si>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</si>
  <si>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</si>
  <si>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</si>
  <si>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</si>
  <si>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</si>
  <si>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</si>
  <si>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</si>
  <si>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</si>
  <si>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</si>
  <si>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</si>
  <si>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</si>
  <si>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</si>
  <si>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</si>
  <si>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>PERSONAL MONTHLY BUDGET</t>
  </si>
  <si>
    <t>PROJECTED MONTHLY INCOME</t>
  </si>
  <si>
    <t>ACTUAL MONTHLY INCOME</t>
  </si>
  <si>
    <t>HOUSING</t>
  </si>
  <si>
    <t>Mortgage or rent</t>
  </si>
  <si>
    <t>Phone</t>
  </si>
  <si>
    <t>Electricity</t>
  </si>
  <si>
    <t>Petrol</t>
  </si>
  <si>
    <t>Water and sewer</t>
  </si>
  <si>
    <t>Cable</t>
  </si>
  <si>
    <t>Waste removal</t>
  </si>
  <si>
    <t>Maintenance or repairs</t>
  </si>
  <si>
    <t>Supplies</t>
  </si>
  <si>
    <t>Other</t>
  </si>
  <si>
    <t>Subtotal</t>
  </si>
  <si>
    <t>TRANSPORTATION</t>
  </si>
  <si>
    <t>Vehicle payment</t>
  </si>
  <si>
    <t>Bus/taxi fare</t>
  </si>
  <si>
    <t>Insurance</t>
  </si>
  <si>
    <t>Licensing</t>
  </si>
  <si>
    <t>Fuel</t>
  </si>
  <si>
    <t>Maintenance</t>
  </si>
  <si>
    <t>INSURANCE</t>
  </si>
  <si>
    <t>Home</t>
  </si>
  <si>
    <t>Health</t>
  </si>
  <si>
    <t>Life</t>
  </si>
  <si>
    <t>FOOD</t>
  </si>
  <si>
    <t>Groceries</t>
  </si>
  <si>
    <t>Dining out</t>
  </si>
  <si>
    <t>PETS</t>
  </si>
  <si>
    <t>Food</t>
  </si>
  <si>
    <t>Medical</t>
  </si>
  <si>
    <t>Grooming</t>
  </si>
  <si>
    <t>Toys</t>
  </si>
  <si>
    <t>PERSONAL CARE</t>
  </si>
  <si>
    <t>Hair/nails</t>
  </si>
  <si>
    <t>Clothing</t>
  </si>
  <si>
    <t>Dry cleaning</t>
  </si>
  <si>
    <t>Health club</t>
  </si>
  <si>
    <t>Organisation dues or fees</t>
  </si>
  <si>
    <t>Income 1</t>
  </si>
  <si>
    <t>Extra income</t>
  </si>
  <si>
    <t>Total monthly income</t>
  </si>
  <si>
    <t>Projected Cost</t>
  </si>
  <si>
    <t>Actual Cost</t>
  </si>
  <si>
    <t>Difference</t>
  </si>
  <si>
    <t>PROJECTED BALANCE 
(Projected income minus expenses)</t>
  </si>
  <si>
    <t>ACTUAL BALANCE 
(Actual income minus expenses)</t>
  </si>
  <si>
    <t>DIFFERENCE 
(Actual minus projected)</t>
  </si>
  <si>
    <t>ENTERTAINMENT</t>
  </si>
  <si>
    <t>Video/DVD</t>
  </si>
  <si>
    <t>CDs</t>
  </si>
  <si>
    <t>Movies</t>
  </si>
  <si>
    <t>Concerts</t>
  </si>
  <si>
    <t>Sporting events</t>
  </si>
  <si>
    <t>Live theater</t>
  </si>
  <si>
    <t>LOANS</t>
  </si>
  <si>
    <t>Personal</t>
  </si>
  <si>
    <t>Student</t>
  </si>
  <si>
    <t>Credit card</t>
  </si>
  <si>
    <t>TAXES</t>
  </si>
  <si>
    <t>Federal</t>
  </si>
  <si>
    <t>State</t>
  </si>
  <si>
    <t>Local</t>
  </si>
  <si>
    <t>SAVINGS OR INVESTMENTS</t>
  </si>
  <si>
    <t>Retirement account</t>
  </si>
  <si>
    <t>Investment account</t>
  </si>
  <si>
    <t>GIFTS AND DONATIONS</t>
  </si>
  <si>
    <t>Charity 1</t>
  </si>
  <si>
    <t>Charity 2</t>
  </si>
  <si>
    <t>Charity 3</t>
  </si>
  <si>
    <t>LEGAL</t>
  </si>
  <si>
    <t>Attorney</t>
  </si>
  <si>
    <t>Alimony</t>
  </si>
  <si>
    <t>Payments on lien or judgment</t>
  </si>
  <si>
    <t>TOTAL PROJECTED COST</t>
  </si>
  <si>
    <t>TOTAL ACTUAL COST</t>
  </si>
  <si>
    <t>TOTAL DIFFERENCE</t>
  </si>
  <si>
    <t>https://financementor.org/</t>
  </si>
  <si>
    <t xml:space="preserve">Visit our website - financementor.org </t>
  </si>
  <si>
    <t xml:space="preserve">financementor.org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</si>
</sst>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</numFmts>
  <fonts count="28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22"/>
      <color rgb="FFFF0000"/>
      <name val="Century Gothic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7" applyNumberFormat="0" applyFill="0" applyAlignment="0" applyProtection="0"/>
    <xf numFmtId="0" fontId="3" fillId="0" borderId="8" applyNumberFormat="0" applyFill="0" applyBorder="0" applyAlignment="0" applyProtection="0"/>
    <xf numFmtId="0" fontId="4" fillId="0" borderId="9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27">
    <xf numFmtId="0" fontId="0" fillId="0" borderId="0" xfId="0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7" fontId="6" fillId="0" borderId="0" xfId="0" applyNumberFormat="1" applyFont="1"/>
    <xf numFmtId="37" fontId="2" fillId="0" borderId="0" xfId="0" applyNumberFormat="1" applyFont="1"/>
    <xf numFmtId="37" fontId="5" fillId="0" borderId="7" xfId="1" applyNumberFormat="1"/>
    <xf numFmtId="37" fontId="10" fillId="0" borderId="0" xfId="0" applyNumberFormat="1" applyFont="1"/>
    <xf numFmtId="37" fontId="3" fillId="0" borderId="2" xfId="0" applyNumberFormat="1" applyFont="1" applyBorder="1"/>
    <xf numFmtId="37" fontId="0" fillId="0" borderId="0" xfId="0" applyNumberFormat="1"/>
    <xf numFmtId="37" fontId="3" fillId="0" borderId="3" xfId="0" applyNumberFormat="1" applyFont="1" applyBorder="1"/>
    <xf numFmtId="37" fontId="4" fillId="2" borderId="4" xfId="0" applyNumberFormat="1" applyFont="1" applyFill="1" applyBorder="1"/>
    <xf numFmtId="37" fontId="3" fillId="0" borderId="0" xfId="0" applyNumberFormat="1" applyFont="1"/>
    <xf numFmtId="37" fontId="0" fillId="0" borderId="0" xfId="0" applyNumberFormat="1" applyAlignment="1">
      <alignment horizontal="center"/>
    </xf>
    <xf numFmtId="37" fontId="4" fillId="0" borderId="1" xfId="3" applyNumberFormat="1" applyBorder="1" applyAlignment="1">
      <alignment horizontal="left" vertical="center"/>
    </xf>
    <xf numFmtId="37" fontId="4" fillId="2" borderId="1" xfId="0" applyNumberFormat="1" applyFont="1" applyFill="1" applyBorder="1" applyAlignment="1">
      <alignment vertical="center"/>
    </xf>
    <xf numFmtId="37" fontId="3" fillId="0" borderId="5" xfId="2" applyNumberFormat="1" applyBorder="1" applyAlignment="1">
      <alignment vertical="center"/>
    </xf>
    <xf numFmtId="37" fontId="3" fillId="0" borderId="6" xfId="2" applyNumberFormat="1" applyBorder="1" applyAlignment="1">
      <alignment vertical="center"/>
    </xf>
    <xf numFmtId="37" fontId="3" fillId="0" borderId="2" xfId="2" applyNumberFormat="1" applyBorder="1" applyAlignment="1">
      <alignment vertical="center" wrapText="1"/>
    </xf>
    <xf numFmtId="37" fontId="3" fillId="0" borderId="3" xfId="2" applyNumberFormat="1" applyBorder="1" applyAlignment="1">
      <alignment vertical="center" wrapText="1"/>
    </xf>
    <xf numFmtId="37" fontId="3" fillId="0" borderId="4" xfId="2" applyNumberFormat="1" applyBorder="1" applyAlignment="1">
      <alignment vertical="center" wrapText="1"/>
    </xf>
    <xf numFmtId="37" fontId="3" fillId="0" borderId="1" xfId="2" applyNumberFormat="1" applyBorder="1" applyAlignment="1">
      <alignment horizontal="left" vertical="center" wrapText="1"/>
    </xf>
    <xf numFmtId="37" fontId="3" fillId="0" borderId="1" xfId="2" applyNumberFormat="1" applyBorder="1" applyAlignment="1">
      <alignment horizontal="left" vertical="center"/>
    </xf>
    <xf numFmtId="0" fontId="26" fillId="0" borderId="0" xfId="47"/>
    <xf numFmtId="0" fontId="25" fillId="0" borderId="0" xfId="0" applyFont="1" applyAlignment="1">
      <alignment vertical="center" wrapText="1"/>
    </xf>
    <xf numFmtId="37" fontId="27" fillId="0" borderId="7" xfId="1" applyNumberFormat="1" applyFont="1"/>
  </cellXfs>
  <cellStyles count="48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Explanatory Text" xfId="21" builtinId="53" customBuiltin="1"/>
    <cellStyle name="Good" xfId="11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10" builtinId="19" customBuiltin="1"/>
    <cellStyle name="Hyperlink" xfId="47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8" builtinId="5" customBuiltin="1"/>
    <cellStyle name="Title" xfId="9" builtinId="15" customBuiltin="1"/>
    <cellStyle name="Total" xfId="22" builtinId="25" customBuiltin="1"/>
    <cellStyle name="Warning Text" xfId="19" builtinId="11" customBuiltin="1"/>
  </cellStyles>
  <dxfs count="141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00000000-0011-0000-FFFF-FFFF00000000}">
      <tableStyleElement type="wholeTable" dxfId="140"/>
      <tableStyleElement type="headerRow" dxfId="139"/>
      <tableStyleElement type="totalRow" dxfId="138"/>
      <tableStyleElement type="firstColumn" dxfId="137"/>
      <tableStyleElement type="lastColumn" dxfId="136"/>
      <tableStyleElement type="firstRowStripe" dxfId="135"/>
      <tableStyleElement type="firstColumnStripe" dxfId="1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 headerRowDxfId="133" dataDxfId="132" totalsRowDxfId="13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130" totalsRowDxfId="129"/>
    <tableColumn id="2" xr3:uid="{00000000-0010-0000-0000-000002000000}" name="Projected Cost" dataDxfId="128" totalsRowDxfId="127"/>
    <tableColumn id="3" xr3:uid="{00000000-0010-0000-0000-000003000000}" name="Actual Cost" dataDxfId="126" totalsRowDxfId="125"/>
    <tableColumn id="4" xr3:uid="{00000000-0010-0000-0000-000004000000}" name="Difference" totalsRowFunction="sum" dataDxfId="124" totalsRowDxfId="123">
      <calculatedColumnFormula>Housing[[#This Row],[Projected Cost]]-Housing[[#This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 headerRowDxfId="34" dataDxfId="33" totalsRowDxfId="32">
  <autoFilter ref="B48:E53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31" totalsRowDxfId="30"/>
    <tableColumn id="2" xr3:uid="{00000000-0010-0000-0900-000002000000}" name="Projected Cost" dataDxfId="29" totalsRowDxfId="28"/>
    <tableColumn id="3" xr3:uid="{00000000-0010-0000-0900-000003000000}" name="Actual Cost" dataDxfId="27" totalsRowDxfId="26"/>
    <tableColumn id="4" xr3:uid="{00000000-0010-0000-0900-000004000000}" name="Difference" totalsRowFunction="sum" dataDxfId="25" totalsRowDxfId="24">
      <calculatedColumnFormula>Pets[[#This Row],[Projected Cost]]-Pets[[#This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DxfId="23" dataDxfId="22" totalsRowDxfId="21">
  <autoFilter ref="G52:J56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0" totalsRowDxfId="19"/>
    <tableColumn id="2" xr3:uid="{00000000-0010-0000-0A00-000002000000}" name="Projected Cost" dataDxfId="18" totalsRowDxfId="17"/>
    <tableColumn id="3" xr3:uid="{00000000-0010-0000-0A00-000003000000}" name="Actual Cost" dataDxfId="16" totalsRowDxfId="15"/>
    <tableColumn id="4" xr3:uid="{00000000-0010-0000-0A00-000004000000}" name="Difference" totalsRowFunction="sum" dataDxfId="14" totalsRowDxfId="13">
      <calculatedColumnFormula>Legal[[#This Row],[Projected Cost]]-Legal[[#This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 headerRowDxfId="12" dataDxfId="11" totalsRowDxfId="10">
  <autoFilter ref="B56:E63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9" totalsRowDxfId="8"/>
    <tableColumn id="2" xr3:uid="{00000000-0010-0000-0B00-000002000000}" name="Projected Cost" dataDxfId="7" totalsRowDxfId="6"/>
    <tableColumn id="3" xr3:uid="{00000000-0010-0000-0B00-000003000000}" name="Actual Cost" dataDxfId="5" totalsRowDxfId="4"/>
    <tableColumn id="4" xr3:uid="{00000000-0010-0000-0B00-000004000000}" name="Difference" totalsRowFunction="sum" dataDxfId="3" totalsRowDxfId="2">
      <calculatedColumnFormula>PersonalCare[[#This Row],[Projected Cost]]-PersonalCare[[#This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DxfId="122" dataDxfId="121" totalsRowDxfId="120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119" totalsRowDxfId="118"/>
    <tableColumn id="2" xr3:uid="{00000000-0010-0000-0100-000002000000}" name="Projected Cost" dataDxfId="117" totalsRowDxfId="116"/>
    <tableColumn id="3" xr3:uid="{00000000-0010-0000-0100-000003000000}" name="Actual Cost" dataDxfId="115" totalsRowDxfId="114"/>
    <tableColumn id="4" xr3:uid="{00000000-0010-0000-0100-000004000000}" name="Difference" totalsRowFunction="sum" dataDxfId="113" totalsRowDxfId="112">
      <calculatedColumnFormula>Entertainment[[#This Row],[Projected Cost]]-Entertainment[[#This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 headerRowDxfId="111" dataDxfId="110" totalsRowDxfId="109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08" totalsRowDxfId="107"/>
    <tableColumn id="2" xr3:uid="{00000000-0010-0000-0200-000002000000}" name="Projected Cost" dataDxfId="106" totalsRowDxfId="105"/>
    <tableColumn id="3" xr3:uid="{00000000-0010-0000-0200-000003000000}" name="Actual Cost" dataDxfId="104" totalsRowDxfId="103"/>
    <tableColumn id="4" xr3:uid="{00000000-0010-0000-0200-000004000000}" name="Difference" totalsRowFunction="sum" dataDxfId="102" totalsRowDxfId="101">
      <calculatedColumnFormula>Loans[[#This Row],[Projected Cost]]-Loans[[#This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DxfId="100" dataDxfId="99" totalsRowDxfId="98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97" totalsRowDxfId="96"/>
    <tableColumn id="2" xr3:uid="{00000000-0010-0000-0300-000002000000}" name="Projected Cost" dataDxfId="95" totalsRowDxfId="94"/>
    <tableColumn id="3" xr3:uid="{00000000-0010-0000-0300-000003000000}" name="Actual Cost" dataDxfId="93" totalsRowDxfId="92"/>
    <tableColumn id="4" xr3:uid="{00000000-0010-0000-0300-000004000000}" name="Difference" totalsRowFunction="sum" dataDxfId="91" totalsRowDxfId="90">
      <calculatedColumnFormula>Transportation[[#This Row],[Projected Cost]]-Transportation[[#This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DxfId="89" dataDxfId="88" totalsRowDxfId="87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86" totalsRowDxfId="85"/>
    <tableColumn id="2" xr3:uid="{00000000-0010-0000-0400-000002000000}" name="Projected Cost" dataDxfId="84" totalsRowDxfId="83"/>
    <tableColumn id="3" xr3:uid="{00000000-0010-0000-0400-000003000000}" name="Actual Cost" dataDxfId="82" totalsRowDxfId="81"/>
    <tableColumn id="4" xr3:uid="{00000000-0010-0000-0400-000004000000}" name="Difference" totalsRowFunction="sum" dataDxfId="80" totalsRowDxfId="79">
      <calculatedColumnFormula>Insurance[[#This Row],[Projected Cost]]-Insurance[[#This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DxfId="78" dataDxfId="77" totalsRowDxfId="76">
  <autoFilter ref="G33:J37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75" totalsRowDxfId="74"/>
    <tableColumn id="2" xr3:uid="{00000000-0010-0000-0500-000002000000}" name="Projected Cost" dataDxfId="73" totalsRowDxfId="72"/>
    <tableColumn id="3" xr3:uid="{00000000-0010-0000-0500-000003000000}" name="Actual Cost" dataDxfId="71" totalsRowDxfId="70"/>
    <tableColumn id="4" xr3:uid="{00000000-0010-0000-0500-000004000000}" name="Difference" totalsRowFunction="sum" dataDxfId="69" totalsRowDxfId="68">
      <calculatedColumnFormula>Taxes[[#This Row],[Projected Cost]]-Taxes[[#This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DxfId="67" dataDxfId="66" totalsRowDxfId="65">
  <autoFilter ref="G40:J43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64" totalsRowDxfId="63"/>
    <tableColumn id="2" xr3:uid="{00000000-0010-0000-0600-000002000000}" name="Projected Cost" dataDxfId="62" totalsRowDxfId="61"/>
    <tableColumn id="3" xr3:uid="{00000000-0010-0000-0600-000003000000}" name="Actual Cost" dataDxfId="60" totalsRowDxfId="59"/>
    <tableColumn id="4" xr3:uid="{00000000-0010-0000-0600-000004000000}" name="Difference" totalsRowFunction="sum" dataDxfId="58" totalsRowDxfId="57">
      <calculatedColumnFormula>Savings[[#This Row],[Projected Cost]]-Savings[[#This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DxfId="56" dataDxfId="55" totalsRowDxfId="54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53" totalsRowDxfId="52"/>
    <tableColumn id="2" xr3:uid="{00000000-0010-0000-0700-000002000000}" name="Projected Cost" dataDxfId="51" totalsRowDxfId="50"/>
    <tableColumn id="3" xr3:uid="{00000000-0010-0000-0700-000003000000}" name="Actual Cost" dataDxfId="49" totalsRowDxfId="48"/>
    <tableColumn id="4" xr3:uid="{00000000-0010-0000-0700-000004000000}" name="Difference" totalsRowFunction="sum" dataDxfId="47" totalsRowDxfId="46">
      <calculatedColumnFormula>Food[[#This Row],[Projected Cost]]-Food[[#This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DxfId="45" dataDxfId="44" totalsRowDxfId="43">
  <autoFilter ref="G46:J4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42" totalsRowDxfId="41"/>
    <tableColumn id="2" xr3:uid="{00000000-0010-0000-0800-000002000000}" name="Projected Cost" dataDxfId="40" totalsRowDxfId="39"/>
    <tableColumn id="3" xr3:uid="{00000000-0010-0000-0800-000003000000}" name="Actual Cost" dataDxfId="38" totalsRowDxfId="37"/>
    <tableColumn id="4" xr3:uid="{00000000-0010-0000-0800-000004000000}" name="Difference" totalsRowFunction="sum" dataDxfId="36" totalsRowDxfId="35">
      <calculatedColumnFormula>Gifts[[#This Row],[Projected Cost]]-Gifts[[#This Row],[Actual Cost]]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nancementor.or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B9"/>
  <sheetViews>
    <sheetView showGridLines="0" tabSelected="1" topLeftCell="A4" workbookViewId="0">
      <selection activeCell="B8" sqref="B8"/>
    </sheetView>
  </sheetViews>
  <sheetFormatPr defaultRowHeight="13" x14ac:dyDescent="0.3"/>
  <cols>
    <col min="1" max="1" width="2.69921875" customWidth="1"/>
    <col min="2" max="2" width="80.69921875" customWidth="1"/>
    <col min="3" max="3" width="2.69921875" customWidth="1"/>
  </cols>
  <sheetData>
    <row r="1" spans="2:2" s="4" customFormat="1" ht="30" customHeight="1" x14ac:dyDescent="0.3">
      <c r="B1" s="3" t="s">
        <v>0</v>
      </c>
    </row>
    <row r="2" spans="2:2" ht="30" customHeight="1" x14ac:dyDescent="0.3">
      <c r="B2" s="1" t="s">
        <v>1</v>
      </c>
    </row>
    <row r="3" spans="2:2" ht="30" customHeight="1" x14ac:dyDescent="0.3">
      <c r="B3" s="1" t="s">
        <v>2</v>
      </c>
    </row>
    <row r="4" spans="2:2" ht="30" customHeight="1" x14ac:dyDescent="0.3">
      <c r="B4" s="1" t="s">
        <v>3</v>
      </c>
    </row>
    <row r="5" spans="2:2" ht="30" customHeight="1" x14ac:dyDescent="0.3">
      <c r="B5" s="2" t="s">
        <v>4</v>
      </c>
    </row>
    <row r="6" spans="2:2" ht="45.75" customHeight="1" x14ac:dyDescent="0.3">
      <c r="B6" s="1" t="s">
        <v>5</v>
      </c>
    </row>
    <row r="7" spans="2:2" ht="36.75" customHeight="1" x14ac:dyDescent="0.3">
      <c r="B7" s="1" t="s">
        <v>6</v>
      </c>
    </row>
    <row r="8" spans="2:2" ht="36.75" customHeight="1" x14ac:dyDescent="0.3">
      <c r="B8" s="25" t="s">
        <v>98</v>
      </c>
    </row>
    <row r="9" spans="2:2" x14ac:dyDescent="0.3">
      <c r="B9" s="24" t="s">
        <v>97</v>
      </c>
    </row>
  </sheetData>
  <hyperlinks>
    <hyperlink ref="B9" r:id="rId1" xr:uid="{FEDBC92D-D295-448E-8F97-246828D37E6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J65"/>
  <sheetViews>
    <sheetView showGridLines="0" topLeftCell="A31" workbookViewId="0">
      <selection activeCell="O9" sqref="O9"/>
    </sheetView>
  </sheetViews>
  <sheetFormatPr defaultColWidth="8.8984375" defaultRowHeight="13" x14ac:dyDescent="0.3"/>
  <cols>
    <col min="1" max="1" width="2.69921875" style="8" customWidth="1"/>
    <col min="2" max="2" width="22.09765625" style="10" customWidth="1"/>
    <col min="3" max="3" width="16" style="10" customWidth="1"/>
    <col min="4" max="4" width="13" style="10" customWidth="1"/>
    <col min="5" max="5" width="12.59765625" style="10" customWidth="1"/>
    <col min="6" max="6" width="2.69921875" style="10" customWidth="1"/>
    <col min="7" max="7" width="29.3984375" style="10" customWidth="1"/>
    <col min="8" max="8" width="16" style="10" customWidth="1"/>
    <col min="9" max="9" width="13" style="10" customWidth="1"/>
    <col min="10" max="10" width="12.59765625" style="10" customWidth="1"/>
    <col min="11" max="11" width="2.69921875" style="10" customWidth="1"/>
    <col min="12" max="16384" width="8.8984375" style="10"/>
  </cols>
  <sheetData>
    <row r="1" spans="1:10" s="6" customFormat="1" ht="14.5" x14ac:dyDescent="0.35">
      <c r="A1" s="5" t="s">
        <v>7</v>
      </c>
    </row>
    <row r="2" spans="1:10" s="6" customFormat="1" ht="30.5" thickBot="1" x14ac:dyDescent="0.7">
      <c r="A2" s="5" t="s">
        <v>8</v>
      </c>
      <c r="B2" s="7" t="s">
        <v>19</v>
      </c>
      <c r="C2" s="7"/>
      <c r="D2" s="7"/>
      <c r="E2" s="7"/>
      <c r="F2" s="7"/>
      <c r="G2" s="26" t="s">
        <v>99</v>
      </c>
      <c r="H2" s="7"/>
      <c r="I2" s="7"/>
      <c r="J2" s="7"/>
    </row>
    <row r="4" spans="1:10" x14ac:dyDescent="0.3">
      <c r="A4" s="8" t="s">
        <v>9</v>
      </c>
      <c r="B4" s="19" t="s">
        <v>20</v>
      </c>
      <c r="C4" s="17" t="s">
        <v>59</v>
      </c>
      <c r="D4" s="18"/>
      <c r="E4" s="9">
        <v>100000</v>
      </c>
      <c r="G4" s="22" t="s">
        <v>65</v>
      </c>
      <c r="H4" s="23"/>
      <c r="I4" s="23"/>
      <c r="J4" s="16">
        <f>E6-J59</f>
        <v>2000</v>
      </c>
    </row>
    <row r="5" spans="1:10" x14ac:dyDescent="0.3">
      <c r="B5" s="20"/>
      <c r="C5" s="17" t="s">
        <v>60</v>
      </c>
      <c r="D5" s="18"/>
      <c r="E5" s="11">
        <v>30000</v>
      </c>
      <c r="G5" s="23"/>
      <c r="H5" s="23"/>
      <c r="I5" s="23"/>
      <c r="J5" s="16"/>
    </row>
    <row r="6" spans="1:10" x14ac:dyDescent="0.3">
      <c r="A6" s="8" t="s">
        <v>10</v>
      </c>
      <c r="B6" s="21"/>
      <c r="C6" s="17" t="s">
        <v>61</v>
      </c>
      <c r="D6" s="18"/>
      <c r="E6" s="12">
        <f>SUM(E4:E5)</f>
        <v>130000</v>
      </c>
      <c r="G6" s="22" t="s">
        <v>66</v>
      </c>
      <c r="H6" s="23"/>
      <c r="I6" s="23"/>
      <c r="J6" s="16">
        <f>E10-J61</f>
        <v>-22500</v>
      </c>
    </row>
    <row r="7" spans="1:10" x14ac:dyDescent="0.3">
      <c r="B7" s="13"/>
      <c r="C7" s="13"/>
      <c r="D7" s="13"/>
      <c r="E7" s="13"/>
      <c r="G7" s="23"/>
      <c r="H7" s="23"/>
      <c r="I7" s="23"/>
      <c r="J7" s="16"/>
    </row>
    <row r="8" spans="1:10" x14ac:dyDescent="0.3">
      <c r="A8" s="8" t="s">
        <v>11</v>
      </c>
      <c r="B8" s="19" t="s">
        <v>21</v>
      </c>
      <c r="C8" s="17" t="s">
        <v>59</v>
      </c>
      <c r="D8" s="18"/>
      <c r="E8" s="9">
        <v>100000</v>
      </c>
      <c r="G8" s="22" t="s">
        <v>67</v>
      </c>
      <c r="H8" s="23"/>
      <c r="I8" s="23"/>
      <c r="J8" s="16">
        <f>J6-J4</f>
        <v>-24500</v>
      </c>
    </row>
    <row r="9" spans="1:10" x14ac:dyDescent="0.3">
      <c r="B9" s="20"/>
      <c r="C9" s="17" t="s">
        <v>60</v>
      </c>
      <c r="D9" s="18"/>
      <c r="E9" s="11">
        <v>40000</v>
      </c>
      <c r="G9" s="23"/>
      <c r="H9" s="23"/>
      <c r="I9" s="23"/>
      <c r="J9" s="16"/>
    </row>
    <row r="10" spans="1:10" x14ac:dyDescent="0.3">
      <c r="B10" s="21"/>
      <c r="C10" s="17" t="s">
        <v>61</v>
      </c>
      <c r="D10" s="18"/>
      <c r="E10" s="12">
        <f>SUM(E8:E9)</f>
        <v>140000</v>
      </c>
    </row>
    <row r="12" spans="1:10" x14ac:dyDescent="0.3">
      <c r="A12" s="8" t="s">
        <v>12</v>
      </c>
      <c r="B12" s="10" t="s">
        <v>22</v>
      </c>
      <c r="C12" s="10" t="s">
        <v>62</v>
      </c>
      <c r="D12" s="10" t="s">
        <v>63</v>
      </c>
      <c r="E12" s="10" t="s">
        <v>64</v>
      </c>
      <c r="G12" s="10" t="s">
        <v>68</v>
      </c>
      <c r="H12" s="10" t="s">
        <v>62</v>
      </c>
      <c r="I12" s="10" t="s">
        <v>63</v>
      </c>
      <c r="J12" s="10" t="s">
        <v>64</v>
      </c>
    </row>
    <row r="13" spans="1:10" x14ac:dyDescent="0.3">
      <c r="B13" s="10" t="s">
        <v>23</v>
      </c>
      <c r="C13" s="10">
        <v>55000</v>
      </c>
      <c r="D13" s="10">
        <v>55000</v>
      </c>
      <c r="E13" s="10">
        <f>Housing[[#This Row],[Projected Cost]]-Housing[[#This Row],[Actual Cost]]</f>
        <v>0</v>
      </c>
      <c r="G13" s="10" t="s">
        <v>69</v>
      </c>
      <c r="J13" s="10">
        <f>Entertainment[[#This Row],[Projected Cost]]-Entertainment[[#This Row],[Actual Cost]]</f>
        <v>0</v>
      </c>
    </row>
    <row r="14" spans="1:10" x14ac:dyDescent="0.3">
      <c r="B14" s="10" t="s">
        <v>24</v>
      </c>
      <c r="C14" s="10">
        <v>3000</v>
      </c>
      <c r="D14" s="10">
        <v>3500</v>
      </c>
      <c r="E14" s="10">
        <f>Housing[[#This Row],[Projected Cost]]-Housing[[#This Row],[Actual Cost]]</f>
        <v>-500</v>
      </c>
      <c r="G14" s="10" t="s">
        <v>70</v>
      </c>
      <c r="J14" s="10">
        <f>Entertainment[[#This Row],[Projected Cost]]-Entertainment[[#This Row],[Actual Cost]]</f>
        <v>0</v>
      </c>
    </row>
    <row r="15" spans="1:10" x14ac:dyDescent="0.3">
      <c r="B15" s="10" t="s">
        <v>25</v>
      </c>
      <c r="C15" s="10">
        <v>1500</v>
      </c>
      <c r="D15" s="10">
        <v>2300</v>
      </c>
      <c r="E15" s="10">
        <f>Housing[[#This Row],[Projected Cost]]-Housing[[#This Row],[Actual Cost]]</f>
        <v>-800</v>
      </c>
      <c r="G15" s="10" t="s">
        <v>71</v>
      </c>
      <c r="H15" s="10">
        <v>2500</v>
      </c>
      <c r="I15" s="10">
        <v>2500</v>
      </c>
      <c r="J15" s="10">
        <f>Entertainment[[#This Row],[Projected Cost]]-Entertainment[[#This Row],[Actual Cost]]</f>
        <v>0</v>
      </c>
    </row>
    <row r="16" spans="1:10" x14ac:dyDescent="0.3">
      <c r="B16" s="10" t="s">
        <v>26</v>
      </c>
      <c r="C16" s="10">
        <v>10000</v>
      </c>
      <c r="D16" s="10">
        <v>15000</v>
      </c>
      <c r="E16" s="10">
        <f>Housing[[#This Row],[Projected Cost]]-Housing[[#This Row],[Actual Cost]]</f>
        <v>-5000</v>
      </c>
      <c r="G16" s="10" t="s">
        <v>72</v>
      </c>
      <c r="J16" s="10">
        <f>Entertainment[[#This Row],[Projected Cost]]-Entertainment[[#This Row],[Actual Cost]]</f>
        <v>0</v>
      </c>
    </row>
    <row r="17" spans="1:10" x14ac:dyDescent="0.3">
      <c r="B17" s="10" t="s">
        <v>27</v>
      </c>
      <c r="C17" s="10">
        <v>500</v>
      </c>
      <c r="D17" s="10">
        <v>500</v>
      </c>
      <c r="E17" s="10">
        <f>Housing[[#This Row],[Projected Cost]]-Housing[[#This Row],[Actual Cost]]</f>
        <v>0</v>
      </c>
      <c r="G17" s="10" t="s">
        <v>73</v>
      </c>
      <c r="J17" s="10">
        <f>Entertainment[[#This Row],[Projected Cost]]-Entertainment[[#This Row],[Actual Cost]]</f>
        <v>0</v>
      </c>
    </row>
    <row r="18" spans="1:10" x14ac:dyDescent="0.3">
      <c r="B18" s="10" t="s">
        <v>28</v>
      </c>
      <c r="C18" s="10">
        <v>1500</v>
      </c>
      <c r="D18" s="10">
        <v>1700</v>
      </c>
      <c r="E18" s="10">
        <f>Housing[[#This Row],[Projected Cost]]-Housing[[#This Row],[Actual Cost]]</f>
        <v>-200</v>
      </c>
      <c r="G18" s="10" t="s">
        <v>74</v>
      </c>
      <c r="J18" s="10">
        <f>Entertainment[[#This Row],[Projected Cost]]-Entertainment[[#This Row],[Actual Cost]]</f>
        <v>0</v>
      </c>
    </row>
    <row r="19" spans="1:10" x14ac:dyDescent="0.3">
      <c r="B19" s="10" t="s">
        <v>29</v>
      </c>
      <c r="C19" s="10">
        <v>500</v>
      </c>
      <c r="D19" s="10">
        <v>500</v>
      </c>
      <c r="E19" s="10">
        <f>Housing[[#This Row],[Projected Cost]]-Housing[[#This Row],[Actual Cost]]</f>
        <v>0</v>
      </c>
      <c r="G19" s="10" t="s">
        <v>32</v>
      </c>
      <c r="J19" s="10">
        <f>Entertainment[[#This Row],[Projected Cost]]-Entertainment[[#This Row],[Actual Cost]]</f>
        <v>0</v>
      </c>
    </row>
    <row r="20" spans="1:10" x14ac:dyDescent="0.3">
      <c r="B20" s="10" t="s">
        <v>30</v>
      </c>
      <c r="C20" s="10">
        <v>6000</v>
      </c>
      <c r="D20" s="10">
        <v>6000</v>
      </c>
      <c r="E20" s="10">
        <f>Housing[[#This Row],[Projected Cost]]-Housing[[#This Row],[Actual Cost]]</f>
        <v>0</v>
      </c>
      <c r="G20" s="10" t="s">
        <v>32</v>
      </c>
      <c r="J20" s="10">
        <f>Entertainment[[#This Row],[Projected Cost]]-Entertainment[[#This Row],[Actual Cost]]</f>
        <v>0</v>
      </c>
    </row>
    <row r="21" spans="1:10" x14ac:dyDescent="0.3">
      <c r="B21" s="10" t="s">
        <v>31</v>
      </c>
      <c r="C21" s="10">
        <v>0</v>
      </c>
      <c r="D21" s="10">
        <v>0</v>
      </c>
      <c r="E21" s="10">
        <f>Housing[[#This Row],[Projected Cost]]-Housing[[#This Row],[Actual Cost]]</f>
        <v>0</v>
      </c>
      <c r="G21" s="10" t="s">
        <v>32</v>
      </c>
      <c r="J21" s="10">
        <f>Entertainment[[#This Row],[Projected Cost]]-Entertainment[[#This Row],[Actual Cost]]</f>
        <v>0</v>
      </c>
    </row>
    <row r="22" spans="1:10" x14ac:dyDescent="0.3">
      <c r="B22" s="10" t="s">
        <v>32</v>
      </c>
      <c r="C22" s="10">
        <v>0</v>
      </c>
      <c r="D22" s="10">
        <v>0</v>
      </c>
      <c r="E22" s="10">
        <f>Housing[[#This Row],[Projected Cost]]-Housing[[#This Row],[Actual Cost]]</f>
        <v>0</v>
      </c>
      <c r="G22" s="10" t="s">
        <v>33</v>
      </c>
      <c r="J22" s="10">
        <f>SUBTOTAL(109,Entertainment[Difference])</f>
        <v>0</v>
      </c>
    </row>
    <row r="23" spans="1:10" x14ac:dyDescent="0.3">
      <c r="B23" s="10" t="s">
        <v>33</v>
      </c>
      <c r="E23" s="10">
        <f>SUBTOTAL(109,Housing[Difference])</f>
        <v>-6500</v>
      </c>
      <c r="G23" s="14"/>
      <c r="H23" s="14"/>
      <c r="I23" s="14"/>
      <c r="J23" s="14"/>
    </row>
    <row r="24" spans="1:10" x14ac:dyDescent="0.3">
      <c r="B24" s="14"/>
      <c r="C24" s="14"/>
      <c r="D24" s="14"/>
      <c r="E24" s="14"/>
      <c r="G24" s="10" t="s">
        <v>75</v>
      </c>
      <c r="H24" s="10" t="s">
        <v>62</v>
      </c>
      <c r="I24" s="10" t="s">
        <v>63</v>
      </c>
      <c r="J24" s="10" t="s">
        <v>64</v>
      </c>
    </row>
    <row r="25" spans="1:10" x14ac:dyDescent="0.3">
      <c r="A25" s="8" t="s">
        <v>13</v>
      </c>
      <c r="B25" s="10" t="s">
        <v>34</v>
      </c>
      <c r="C25" s="10" t="s">
        <v>62</v>
      </c>
      <c r="D25" s="10" t="s">
        <v>63</v>
      </c>
      <c r="E25" s="10" t="s">
        <v>64</v>
      </c>
      <c r="G25" s="10" t="s">
        <v>76</v>
      </c>
      <c r="J25" s="10">
        <f>Loans[[#This Row],[Projected Cost]]-Loans[[#This Row],[Actual Cost]]</f>
        <v>0</v>
      </c>
    </row>
    <row r="26" spans="1:10" x14ac:dyDescent="0.3">
      <c r="B26" s="10" t="s">
        <v>35</v>
      </c>
      <c r="C26" s="10">
        <v>25000</v>
      </c>
      <c r="D26" s="10">
        <v>25000</v>
      </c>
      <c r="E26" s="10">
        <f>Transportation[[#This Row],[Projected Cost]]-Transportation[[#This Row],[Actual Cost]]</f>
        <v>0</v>
      </c>
      <c r="G26" s="10" t="s">
        <v>77</v>
      </c>
      <c r="J26" s="10">
        <f>Loans[[#This Row],[Projected Cost]]-Loans[[#This Row],[Actual Cost]]</f>
        <v>0</v>
      </c>
    </row>
    <row r="27" spans="1:10" x14ac:dyDescent="0.3">
      <c r="B27" s="10" t="s">
        <v>36</v>
      </c>
      <c r="E27" s="10">
        <f>Transportation[[#This Row],[Projected Cost]]-Transportation[[#This Row],[Actual Cost]]</f>
        <v>0</v>
      </c>
      <c r="G27" s="10" t="s">
        <v>78</v>
      </c>
      <c r="H27" s="10">
        <v>1000</v>
      </c>
      <c r="I27" s="10">
        <v>25000</v>
      </c>
      <c r="J27" s="10">
        <f>Loans[[#This Row],[Projected Cost]]-Loans[[#This Row],[Actual Cost]]</f>
        <v>-24000</v>
      </c>
    </row>
    <row r="28" spans="1:10" x14ac:dyDescent="0.3">
      <c r="B28" s="10" t="s">
        <v>37</v>
      </c>
      <c r="C28" s="10">
        <v>3500</v>
      </c>
      <c r="D28" s="10">
        <v>3500</v>
      </c>
      <c r="E28" s="10">
        <f>Transportation[[#This Row],[Projected Cost]]-Transportation[[#This Row],[Actual Cost]]</f>
        <v>0</v>
      </c>
      <c r="G28" s="10" t="s">
        <v>78</v>
      </c>
      <c r="J28" s="10">
        <f>Loans[[#This Row],[Projected Cost]]-Loans[[#This Row],[Actual Cost]]</f>
        <v>0</v>
      </c>
    </row>
    <row r="29" spans="1:10" x14ac:dyDescent="0.3">
      <c r="B29" s="10" t="s">
        <v>38</v>
      </c>
      <c r="E29" s="10">
        <f>Transportation[[#This Row],[Projected Cost]]-Transportation[[#This Row],[Actual Cost]]</f>
        <v>0</v>
      </c>
      <c r="G29" s="10" t="s">
        <v>78</v>
      </c>
      <c r="J29" s="10">
        <f>Loans[[#This Row],[Projected Cost]]-Loans[[#This Row],[Actual Cost]]</f>
        <v>0</v>
      </c>
    </row>
    <row r="30" spans="1:10" x14ac:dyDescent="0.3">
      <c r="B30" s="10" t="s">
        <v>39</v>
      </c>
      <c r="E30" s="10">
        <f>Transportation[[#This Row],[Projected Cost]]-Transportation[[#This Row],[Actual Cost]]</f>
        <v>0</v>
      </c>
      <c r="G30" s="10" t="s">
        <v>32</v>
      </c>
      <c r="J30" s="10">
        <f>Loans[[#This Row],[Projected Cost]]-Loans[[#This Row],[Actual Cost]]</f>
        <v>0</v>
      </c>
    </row>
    <row r="31" spans="1:10" x14ac:dyDescent="0.3">
      <c r="B31" s="10" t="s">
        <v>40</v>
      </c>
      <c r="E31" s="10">
        <f>Transportation[[#This Row],[Projected Cost]]-Transportation[[#This Row],[Actual Cost]]</f>
        <v>0</v>
      </c>
      <c r="G31" s="10" t="s">
        <v>33</v>
      </c>
      <c r="J31" s="10">
        <f>SUBTOTAL(109,Loans[Difference])</f>
        <v>-24000</v>
      </c>
    </row>
    <row r="32" spans="1:10" x14ac:dyDescent="0.3">
      <c r="B32" s="10" t="s">
        <v>32</v>
      </c>
      <c r="E32" s="10">
        <f>Transportation[[#This Row],[Projected Cost]]-Transportation[[#This Row],[Actual Cost]]</f>
        <v>0</v>
      </c>
      <c r="G32" s="14"/>
      <c r="H32" s="14"/>
      <c r="I32" s="14"/>
      <c r="J32" s="14"/>
    </row>
    <row r="33" spans="1:10" x14ac:dyDescent="0.3">
      <c r="B33" s="10" t="s">
        <v>33</v>
      </c>
      <c r="E33" s="10">
        <f>SUBTOTAL(109,Transportation[Difference])</f>
        <v>0</v>
      </c>
      <c r="G33" s="10" t="s">
        <v>79</v>
      </c>
      <c r="H33" s="10" t="s">
        <v>62</v>
      </c>
      <c r="I33" s="10" t="s">
        <v>63</v>
      </c>
      <c r="J33" s="10" t="s">
        <v>64</v>
      </c>
    </row>
    <row r="34" spans="1:10" x14ac:dyDescent="0.3">
      <c r="B34" s="14"/>
      <c r="C34" s="14"/>
      <c r="D34" s="14"/>
      <c r="E34" s="14"/>
      <c r="G34" s="10" t="s">
        <v>80</v>
      </c>
      <c r="J34" s="10">
        <f>Taxes[[#This Row],[Projected Cost]]-Taxes[[#This Row],[Actual Cost]]</f>
        <v>0</v>
      </c>
    </row>
    <row r="35" spans="1:10" x14ac:dyDescent="0.3">
      <c r="A35" s="8" t="s">
        <v>14</v>
      </c>
      <c r="B35" s="10" t="s">
        <v>41</v>
      </c>
      <c r="C35" s="10" t="s">
        <v>62</v>
      </c>
      <c r="D35" s="10" t="s">
        <v>63</v>
      </c>
      <c r="E35" s="10" t="s">
        <v>64</v>
      </c>
      <c r="G35" s="10" t="s">
        <v>81</v>
      </c>
      <c r="J35" s="10">
        <f>Taxes[[#This Row],[Projected Cost]]-Taxes[[#This Row],[Actual Cost]]</f>
        <v>0</v>
      </c>
    </row>
    <row r="36" spans="1:10" x14ac:dyDescent="0.3">
      <c r="B36" s="10" t="s">
        <v>42</v>
      </c>
      <c r="E36" s="10">
        <f>Insurance[[#This Row],[Projected Cost]]-Insurance[[#This Row],[Actual Cost]]</f>
        <v>0</v>
      </c>
      <c r="G36" s="10" t="s">
        <v>82</v>
      </c>
      <c r="J36" s="10">
        <f>Taxes[[#This Row],[Projected Cost]]-Taxes[[#This Row],[Actual Cost]]</f>
        <v>0</v>
      </c>
    </row>
    <row r="37" spans="1:10" x14ac:dyDescent="0.3">
      <c r="B37" s="10" t="s">
        <v>43</v>
      </c>
      <c r="E37" s="10">
        <f>Insurance[[#This Row],[Projected Cost]]-Insurance[[#This Row],[Actual Cost]]</f>
        <v>0</v>
      </c>
      <c r="G37" s="10" t="s">
        <v>32</v>
      </c>
      <c r="J37" s="10">
        <f>Taxes[[#This Row],[Projected Cost]]-Taxes[[#This Row],[Actual Cost]]</f>
        <v>0</v>
      </c>
    </row>
    <row r="38" spans="1:10" x14ac:dyDescent="0.3">
      <c r="B38" s="10" t="s">
        <v>44</v>
      </c>
      <c r="E38" s="10">
        <f>Insurance[[#This Row],[Projected Cost]]-Insurance[[#This Row],[Actual Cost]]</f>
        <v>0</v>
      </c>
      <c r="G38" s="10" t="s">
        <v>33</v>
      </c>
      <c r="J38" s="10">
        <f>SUBTOTAL(109,Taxes[Difference])</f>
        <v>0</v>
      </c>
    </row>
    <row r="39" spans="1:10" x14ac:dyDescent="0.3">
      <c r="B39" s="10" t="s">
        <v>32</v>
      </c>
      <c r="E39" s="10">
        <f>Insurance[[#This Row],[Projected Cost]]-Insurance[[#This Row],[Actual Cost]]</f>
        <v>0</v>
      </c>
      <c r="G39" s="14"/>
      <c r="H39" s="14"/>
      <c r="I39" s="14"/>
      <c r="J39" s="14"/>
    </row>
    <row r="40" spans="1:10" x14ac:dyDescent="0.3">
      <c r="B40" s="10" t="s">
        <v>33</v>
      </c>
      <c r="E40" s="10">
        <f>SUBTOTAL(109,Insurance[Difference])</f>
        <v>0</v>
      </c>
      <c r="G40" s="10" t="s">
        <v>83</v>
      </c>
      <c r="H40" s="10" t="s">
        <v>62</v>
      </c>
      <c r="I40" s="10" t="s">
        <v>63</v>
      </c>
      <c r="J40" s="10" t="s">
        <v>64</v>
      </c>
    </row>
    <row r="41" spans="1:10" x14ac:dyDescent="0.3">
      <c r="B41" s="14"/>
      <c r="C41" s="14"/>
      <c r="D41" s="14"/>
      <c r="E41" s="14"/>
      <c r="G41" s="10" t="s">
        <v>84</v>
      </c>
      <c r="H41" s="10">
        <v>5000</v>
      </c>
      <c r="I41" s="10">
        <v>5000</v>
      </c>
      <c r="J41" s="10">
        <f>Savings[[#This Row],[Projected Cost]]-Savings[[#This Row],[Actual Cost]]</f>
        <v>0</v>
      </c>
    </row>
    <row r="42" spans="1:10" x14ac:dyDescent="0.3">
      <c r="A42" s="8" t="s">
        <v>15</v>
      </c>
      <c r="B42" s="10" t="s">
        <v>45</v>
      </c>
      <c r="C42" s="10" t="s">
        <v>62</v>
      </c>
      <c r="D42" s="10" t="s">
        <v>63</v>
      </c>
      <c r="E42" s="10" t="s">
        <v>64</v>
      </c>
      <c r="G42" s="10" t="s">
        <v>85</v>
      </c>
      <c r="J42" s="10">
        <f>Savings[[#This Row],[Projected Cost]]-Savings[[#This Row],[Actual Cost]]</f>
        <v>0</v>
      </c>
    </row>
    <row r="43" spans="1:10" x14ac:dyDescent="0.3">
      <c r="B43" s="10" t="s">
        <v>46</v>
      </c>
      <c r="C43" s="10">
        <v>10000</v>
      </c>
      <c r="D43" s="10">
        <v>12500</v>
      </c>
      <c r="E43" s="10">
        <f>Food[[#This Row],[Projected Cost]]-Food[[#This Row],[Actual Cost]]</f>
        <v>-2500</v>
      </c>
      <c r="G43" s="10" t="s">
        <v>32</v>
      </c>
      <c r="J43" s="10">
        <f>Savings[[#This Row],[Projected Cost]]-Savings[[#This Row],[Actual Cost]]</f>
        <v>0</v>
      </c>
    </row>
    <row r="44" spans="1:10" x14ac:dyDescent="0.3">
      <c r="B44" s="10" t="s">
        <v>47</v>
      </c>
      <c r="E44" s="10">
        <f>Food[[#This Row],[Projected Cost]]-Food[[#This Row],[Actual Cost]]</f>
        <v>0</v>
      </c>
      <c r="G44" s="10" t="s">
        <v>33</v>
      </c>
      <c r="J44" s="10">
        <f>SUBTOTAL(109,Savings[Difference])</f>
        <v>0</v>
      </c>
    </row>
    <row r="45" spans="1:10" x14ac:dyDescent="0.3">
      <c r="B45" s="10" t="s">
        <v>32</v>
      </c>
      <c r="E45" s="10">
        <f>Food[[#This Row],[Projected Cost]]-Food[[#This Row],[Actual Cost]]</f>
        <v>0</v>
      </c>
      <c r="G45" s="14"/>
      <c r="H45" s="14"/>
      <c r="I45" s="14"/>
      <c r="J45" s="14"/>
    </row>
    <row r="46" spans="1:10" x14ac:dyDescent="0.3">
      <c r="B46" s="10" t="s">
        <v>33</v>
      </c>
      <c r="E46" s="10">
        <f>SUBTOTAL(109,Food[Difference])</f>
        <v>-2500</v>
      </c>
      <c r="G46" s="10" t="s">
        <v>86</v>
      </c>
      <c r="H46" s="10" t="s">
        <v>62</v>
      </c>
      <c r="I46" s="10" t="s">
        <v>63</v>
      </c>
      <c r="J46" s="10" t="s">
        <v>64</v>
      </c>
    </row>
    <row r="47" spans="1:10" x14ac:dyDescent="0.3">
      <c r="B47" s="14"/>
      <c r="C47" s="14"/>
      <c r="D47" s="14"/>
      <c r="E47" s="14"/>
      <c r="G47" s="10" t="s">
        <v>87</v>
      </c>
      <c r="J47" s="10">
        <f>Gifts[[#This Row],[Projected Cost]]-Gifts[[#This Row],[Actual Cost]]</f>
        <v>0</v>
      </c>
    </row>
    <row r="48" spans="1:10" x14ac:dyDescent="0.3">
      <c r="A48" s="8" t="s">
        <v>16</v>
      </c>
      <c r="B48" s="10" t="s">
        <v>48</v>
      </c>
      <c r="C48" s="10" t="s">
        <v>62</v>
      </c>
      <c r="D48" s="10" t="s">
        <v>63</v>
      </c>
      <c r="E48" s="10" t="s">
        <v>64</v>
      </c>
      <c r="G48" s="10" t="s">
        <v>88</v>
      </c>
      <c r="J48" s="10">
        <f>Gifts[[#This Row],[Projected Cost]]-Gifts[[#This Row],[Actual Cost]]</f>
        <v>0</v>
      </c>
    </row>
    <row r="49" spans="1:10" x14ac:dyDescent="0.3">
      <c r="B49" s="10" t="s">
        <v>49</v>
      </c>
      <c r="E49" s="10">
        <f>Pets[[#This Row],[Projected Cost]]-Pets[[#This Row],[Actual Cost]]</f>
        <v>0</v>
      </c>
      <c r="G49" s="10" t="s">
        <v>89</v>
      </c>
      <c r="J49" s="10">
        <f>Gifts[[#This Row],[Projected Cost]]-Gifts[[#This Row],[Actual Cost]]</f>
        <v>0</v>
      </c>
    </row>
    <row r="50" spans="1:10" x14ac:dyDescent="0.3">
      <c r="B50" s="10" t="s">
        <v>50</v>
      </c>
      <c r="E50" s="10">
        <f>Pets[[#This Row],[Projected Cost]]-Pets[[#This Row],[Actual Cost]]</f>
        <v>0</v>
      </c>
      <c r="G50" s="10" t="s">
        <v>33</v>
      </c>
      <c r="J50" s="10">
        <f>SUBTOTAL(109,Gifts[Difference])</f>
        <v>0</v>
      </c>
    </row>
    <row r="51" spans="1:10" x14ac:dyDescent="0.3">
      <c r="B51" s="10" t="s">
        <v>51</v>
      </c>
      <c r="E51" s="10">
        <f>Pets[[#This Row],[Projected Cost]]-Pets[[#This Row],[Actual Cost]]</f>
        <v>0</v>
      </c>
      <c r="G51" s="14"/>
      <c r="H51" s="14"/>
      <c r="I51" s="14"/>
      <c r="J51" s="14"/>
    </row>
    <row r="52" spans="1:10" x14ac:dyDescent="0.3">
      <c r="B52" s="10" t="s">
        <v>52</v>
      </c>
      <c r="E52" s="10">
        <f>Pets[[#This Row],[Projected Cost]]-Pets[[#This Row],[Actual Cost]]</f>
        <v>0</v>
      </c>
      <c r="G52" s="10" t="s">
        <v>90</v>
      </c>
      <c r="H52" s="10" t="s">
        <v>62</v>
      </c>
      <c r="I52" s="10" t="s">
        <v>63</v>
      </c>
      <c r="J52" s="10" t="s">
        <v>64</v>
      </c>
    </row>
    <row r="53" spans="1:10" x14ac:dyDescent="0.3">
      <c r="B53" s="10" t="s">
        <v>32</v>
      </c>
      <c r="E53" s="10">
        <f>Pets[[#This Row],[Projected Cost]]-Pets[[#This Row],[Actual Cost]]</f>
        <v>0</v>
      </c>
      <c r="G53" s="10" t="s">
        <v>91</v>
      </c>
      <c r="J53" s="10">
        <f>Legal[[#This Row],[Projected Cost]]-Legal[[#This Row],[Actual Cost]]</f>
        <v>0</v>
      </c>
    </row>
    <row r="54" spans="1:10" x14ac:dyDescent="0.3">
      <c r="B54" s="10" t="s">
        <v>33</v>
      </c>
      <c r="E54" s="10">
        <f>SUBTOTAL(109,Pets[Difference])</f>
        <v>0</v>
      </c>
      <c r="G54" s="10" t="s">
        <v>92</v>
      </c>
      <c r="J54" s="10">
        <f>Legal[[#This Row],[Projected Cost]]-Legal[[#This Row],[Actual Cost]]</f>
        <v>0</v>
      </c>
    </row>
    <row r="55" spans="1:10" x14ac:dyDescent="0.3">
      <c r="B55" s="14"/>
      <c r="C55" s="14"/>
      <c r="D55" s="14"/>
      <c r="E55" s="14"/>
      <c r="G55" s="10" t="s">
        <v>93</v>
      </c>
      <c r="J55" s="10">
        <f>Legal[[#This Row],[Projected Cost]]-Legal[[#This Row],[Actual Cost]]</f>
        <v>0</v>
      </c>
    </row>
    <row r="56" spans="1:10" x14ac:dyDescent="0.3">
      <c r="A56" s="8" t="s">
        <v>17</v>
      </c>
      <c r="B56" s="10" t="s">
        <v>53</v>
      </c>
      <c r="C56" s="10" t="s">
        <v>62</v>
      </c>
      <c r="D56" s="10" t="s">
        <v>63</v>
      </c>
      <c r="E56" s="10" t="s">
        <v>64</v>
      </c>
      <c r="G56" s="10" t="s">
        <v>32</v>
      </c>
      <c r="J56" s="10">
        <f>Legal[[#This Row],[Projected Cost]]-Legal[[#This Row],[Actual Cost]]</f>
        <v>0</v>
      </c>
    </row>
    <row r="57" spans="1:10" x14ac:dyDescent="0.3">
      <c r="B57" s="10" t="s">
        <v>50</v>
      </c>
      <c r="C57" s="10">
        <v>3000</v>
      </c>
      <c r="D57" s="10">
        <v>4500</v>
      </c>
      <c r="E57" s="10">
        <f>PersonalCare[[#This Row],[Projected Cost]]-PersonalCare[[#This Row],[Actual Cost]]</f>
        <v>-1500</v>
      </c>
      <c r="G57" s="10" t="s">
        <v>33</v>
      </c>
      <c r="J57" s="10">
        <f>SUBTOTAL(109,Legal[Difference])</f>
        <v>0</v>
      </c>
    </row>
    <row r="58" spans="1:10" x14ac:dyDescent="0.3">
      <c r="B58" s="10" t="s">
        <v>54</v>
      </c>
      <c r="E58" s="10">
        <f>PersonalCare[[#This Row],[Projected Cost]]-PersonalCare[[#This Row],[Actual Cost]]</f>
        <v>0</v>
      </c>
      <c r="G58" s="14"/>
      <c r="H58" s="14"/>
      <c r="I58" s="14"/>
      <c r="J58" s="14"/>
    </row>
    <row r="59" spans="1:10" x14ac:dyDescent="0.3">
      <c r="A59" s="8" t="s">
        <v>18</v>
      </c>
      <c r="B59" s="10" t="s">
        <v>55</v>
      </c>
      <c r="E59" s="10">
        <f>PersonalCare[[#This Row],[Projected Cost]]-PersonalCare[[#This Row],[Actual Cost]]</f>
        <v>0</v>
      </c>
      <c r="G59" s="15" t="s">
        <v>94</v>
      </c>
      <c r="H59" s="15"/>
      <c r="I59" s="15"/>
      <c r="J59" s="16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128000</v>
      </c>
    </row>
    <row r="60" spans="1:10" x14ac:dyDescent="0.3">
      <c r="B60" s="10" t="s">
        <v>56</v>
      </c>
      <c r="E60" s="10">
        <f>PersonalCare[[#This Row],[Projected Cost]]-PersonalCare[[#This Row],[Actual Cost]]</f>
        <v>0</v>
      </c>
      <c r="G60" s="15"/>
      <c r="H60" s="15"/>
      <c r="I60" s="15"/>
      <c r="J60" s="16"/>
    </row>
    <row r="61" spans="1:10" x14ac:dyDescent="0.3">
      <c r="B61" s="10" t="s">
        <v>57</v>
      </c>
      <c r="E61" s="10">
        <f>PersonalCare[[#This Row],[Projected Cost]]-PersonalCare[[#This Row],[Actual Cost]]</f>
        <v>0</v>
      </c>
      <c r="G61" s="15" t="s">
        <v>95</v>
      </c>
      <c r="H61" s="15"/>
      <c r="I61" s="15"/>
      <c r="J61" s="16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162500</v>
      </c>
    </row>
    <row r="62" spans="1:10" x14ac:dyDescent="0.3">
      <c r="B62" s="10" t="s">
        <v>58</v>
      </c>
      <c r="E62" s="10">
        <f>PersonalCare[[#This Row],[Projected Cost]]-PersonalCare[[#This Row],[Actual Cost]]</f>
        <v>0</v>
      </c>
      <c r="G62" s="15"/>
      <c r="H62" s="15"/>
      <c r="I62" s="15"/>
      <c r="J62" s="16"/>
    </row>
    <row r="63" spans="1:10" x14ac:dyDescent="0.3">
      <c r="B63" s="10" t="s">
        <v>32</v>
      </c>
      <c r="E63" s="10">
        <f>PersonalCare[[#This Row],[Projected Cost]]-PersonalCare[[#This Row],[Actual Cost]]</f>
        <v>0</v>
      </c>
      <c r="G63" s="15" t="s">
        <v>96</v>
      </c>
      <c r="H63" s="15"/>
      <c r="I63" s="15"/>
      <c r="J63" s="16">
        <f>J59-J61</f>
        <v>-34500</v>
      </c>
    </row>
    <row r="64" spans="1:10" x14ac:dyDescent="0.3">
      <c r="B64" s="10" t="s">
        <v>33</v>
      </c>
      <c r="E64" s="10">
        <f>SUBTOTAL(109,PersonalCare[Difference])</f>
        <v>-1500</v>
      </c>
      <c r="G64" s="15"/>
      <c r="H64" s="15"/>
      <c r="I64" s="15"/>
      <c r="J64" s="16"/>
    </row>
    <row r="65" spans="2:5" x14ac:dyDescent="0.3">
      <c r="B65" s="14"/>
      <c r="C65" s="14"/>
      <c r="D65" s="14"/>
      <c r="E65" s="14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32:J32"/>
    <mergeCell ref="J8:J9"/>
    <mergeCell ref="J6:J7"/>
    <mergeCell ref="J4:J5"/>
    <mergeCell ref="G59:I60"/>
    <mergeCell ref="G23:J23"/>
    <mergeCell ref="B24:E24"/>
    <mergeCell ref="B34:E34"/>
    <mergeCell ref="B41:E41"/>
    <mergeCell ref="B47:E47"/>
    <mergeCell ref="B55:E55"/>
    <mergeCell ref="B65:E65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</mergeCells>
  <conditionalFormatting sqref="J8:J9">
    <cfRule type="cellIs" dxfId="1" priority="2" operator="lessThan">
      <formula>0</formula>
    </cfRule>
  </conditionalFormatting>
  <conditionalFormatting sqref="J63:J64">
    <cfRule type="cellIs" dxfId="0" priority="1" operator="lessThan">
      <formula>0</formula>
    </cfRule>
  </conditionalFormatting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ignoredErrors>
    <ignoredError sqref="J13:J21 E26:E32 J25:J30 J34:J37 E36:E39 E43:E45 J41:J43 J47:J49 J53:J56 J59:J62 E57:E63 E49:E53" emptyCellReference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B7602-3435-4CB4-90DC-F527DC1F048D}">
  <ds:schemaRefs>
    <ds:schemaRef ds:uri="http://www.w3.org/XML/1998/namespace"/>
    <ds:schemaRef ds:uri="http://schemas.microsoft.com/office/2006/metadata/properties"/>
    <ds:schemaRef ds:uri="http://purl.org/dc/elements/1.1/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2024-10-08T18:58:59Z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